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atmaegray/Desktop/ustm_resiliency_sensitivity/data/"/>
    </mc:Choice>
  </mc:AlternateContent>
  <xr:revisionPtr revIDLastSave="0" documentId="8_{528E0018-6AB2-4C4B-8744-0DD6F60C9F95}" xr6:coauthVersionLast="47" xr6:coauthVersionMax="47" xr10:uidLastSave="{00000000-0000-0000-0000-000000000000}"/>
  <bookViews>
    <workbookView xWindow="380" yWindow="500" windowWidth="28040" windowHeight="16380" activeTab="1" xr2:uid="{23E1ECC6-124B-9A45-9E5F-0B55671F05C3}"/>
  </bookViews>
  <sheets>
    <sheet name="21-1" sheetId="1" r:id="rId1"/>
    <sheet name="21-2" sheetId="2" r:id="rId2"/>
    <sheet name="21-3" sheetId="3" r:id="rId3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22" i="2" l="1"/>
  <c r="D16" i="2"/>
  <c r="D10" i="2"/>
  <c r="D9" i="2"/>
  <c r="D7" i="2"/>
  <c r="E5" i="2"/>
  <c r="G5" i="2"/>
  <c r="D18" i="1"/>
  <c r="D16" i="1"/>
  <c r="D13" i="1"/>
  <c r="D11" i="1"/>
  <c r="D6" i="1"/>
  <c r="D23" i="1"/>
  <c r="D24" i="1" s="1"/>
</calcChain>
</file>

<file path=xl/sharedStrings.xml><?xml version="1.0" encoding="utf-8"?>
<sst xmlns="http://schemas.openxmlformats.org/spreadsheetml/2006/main" count="81" uniqueCount="38">
  <si>
    <t>Problem 21-1</t>
  </si>
  <si>
    <t>ft</t>
  </si>
  <si>
    <t>mph</t>
  </si>
  <si>
    <t>C</t>
  </si>
  <si>
    <t>s</t>
  </si>
  <si>
    <t>h</t>
  </si>
  <si>
    <t>s/veh</t>
  </si>
  <si>
    <t>l</t>
  </si>
  <si>
    <t>(a)</t>
  </si>
  <si>
    <t>tideal</t>
  </si>
  <si>
    <t>= L/S</t>
  </si>
  <si>
    <t>L</t>
  </si>
  <si>
    <t>ft/s</t>
  </si>
  <si>
    <t>(b)</t>
  </si>
  <si>
    <t>tideal2</t>
  </si>
  <si>
    <t>(c)</t>
  </si>
  <si>
    <t>veh</t>
  </si>
  <si>
    <t>tadj</t>
  </si>
  <si>
    <t>Q</t>
  </si>
  <si>
    <t>(d)</t>
  </si>
  <si>
    <t>= C - tideal</t>
  </si>
  <si>
    <t>(e)</t>
  </si>
  <si>
    <t>t</t>
  </si>
  <si>
    <t>S (fps)</t>
  </si>
  <si>
    <t>S (mph)</t>
  </si>
  <si>
    <t>= S * 5280/3600</t>
  </si>
  <si>
    <t>= tideal + l1</t>
  </si>
  <si>
    <t>= L/S - (Qh + l1)</t>
  </si>
  <si>
    <t>Problem 21-2</t>
  </si>
  <si>
    <t>= L/ tideal</t>
  </si>
  <si>
    <t>t ideal</t>
  </si>
  <si>
    <t>= S * 3600/5280</t>
  </si>
  <si>
    <t>BW</t>
  </si>
  <si>
    <t>* from figure</t>
  </si>
  <si>
    <t>cBW</t>
  </si>
  <si>
    <t>lane</t>
  </si>
  <si>
    <t>vphpl</t>
  </si>
  <si>
    <t>= (3600*BW*L) / (C*h)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</si>
</sst>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9">
    <xf numFmtId="0" fontId="0" fillId="0" borderId="0" xfId="0"/>
    <xf numFmtId="164" fontId="0" fillId="0" borderId="0" xfId="0" applyNumberFormat="1"/>
    <xf numFmtId="0" fontId="0" fillId="0" borderId="0" xfId="0" quotePrefix="1"/>
    <xf numFmtId="2" fontId="0" fillId="0" borderId="0" xfId="0" applyNumberFormat="1"/>
    <xf numFmtId="2" fontId="0" fillId="0" borderId="0" xfId="0" quotePrefix="1" applyNumberFormat="1"/>
    <xf numFmtId="164" fontId="0" fillId="2" borderId="0" xfId="0" applyNumberFormat="1" applyFill="1"/>
    <xf numFmtId="0" fontId="0" fillId="2" borderId="0" xfId="1" applyNumberFormat="1" applyFont="1" applyFill="1"/>
    <xf numFmtId="0" fontId="0" fillId="2" borderId="0" xfId="0" applyFill="1"/>
    <xf numFmtId="0" fontId="0" fillId="0" borderId="0" xfId="0" applyAlignment="1">
      <alignment horizont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478532</xdr:colOff>
      <xdr:row>1</xdr:row>
      <xdr:rowOff>159788</xdr:rowOff>
    </xdr:from>
    <xdr:to>
      <xdr:col>15</xdr:col>
      <xdr:colOff>494117</xdr:colOff>
      <xdr:row>23</xdr:row>
      <xdr:rowOff>6278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66FDC9-E0AB-4D4F-88D8-892816E65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85172" y="362988"/>
          <a:ext cx="4953345" cy="4316890"/>
        </a:xfrm>
        <a:prstGeom prst="rect">
          <a:avLst/>
        </a:prstGeom>
      </xdr:spPr>
    </xdr:pic>
    <xdr:clientData/>
  </xdr:twoCellAnchor>
  <xdr:twoCellAnchor>
    <xdr:from>
      <xdr:col>10</xdr:col>
      <xdr:colOff>599440</xdr:colOff>
      <xdr:row>1</xdr:row>
      <xdr:rowOff>152400</xdr:rowOff>
    </xdr:from>
    <xdr:to>
      <xdr:col>13</xdr:col>
      <xdr:colOff>20320</xdr:colOff>
      <xdr:row>21</xdr:row>
      <xdr:rowOff>50800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C115F8CB-2DB1-9D46-AE4B-89DB1EF811FB}"/>
            </a:ext>
          </a:extLst>
        </xdr:cNvPr>
        <xdr:cNvCxnSpPr/>
      </xdr:nvCxnSpPr>
      <xdr:spPr>
        <a:xfrm flipV="1">
          <a:off x="8595360" y="355600"/>
          <a:ext cx="1889760" cy="39624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568960</xdr:colOff>
      <xdr:row>1</xdr:row>
      <xdr:rowOff>121920</xdr:rowOff>
    </xdr:from>
    <xdr:to>
      <xdr:col>13</xdr:col>
      <xdr:colOff>812800</xdr:colOff>
      <xdr:row>21</xdr:row>
      <xdr:rowOff>20320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33B3231F-B7AB-B643-9BD0-761F290EFB65}"/>
            </a:ext>
          </a:extLst>
        </xdr:cNvPr>
        <xdr:cNvCxnSpPr/>
      </xdr:nvCxnSpPr>
      <xdr:spPr>
        <a:xfrm flipV="1">
          <a:off x="9387840" y="325120"/>
          <a:ext cx="1889760" cy="39624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579120</xdr:colOff>
      <xdr:row>1</xdr:row>
      <xdr:rowOff>81280</xdr:rowOff>
    </xdr:from>
    <xdr:to>
      <xdr:col>15</xdr:col>
      <xdr:colOff>0</xdr:colOff>
      <xdr:row>20</xdr:row>
      <xdr:rowOff>182880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4C09D675-89A7-3645-A0AB-977C3BF9BDBA}"/>
            </a:ext>
          </a:extLst>
        </xdr:cNvPr>
        <xdr:cNvCxnSpPr/>
      </xdr:nvCxnSpPr>
      <xdr:spPr>
        <a:xfrm flipV="1">
          <a:off x="10220960" y="284480"/>
          <a:ext cx="1889760" cy="39624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50800</xdr:colOff>
      <xdr:row>3</xdr:row>
      <xdr:rowOff>71120</xdr:rowOff>
    </xdr:from>
    <xdr:to>
      <xdr:col>12</xdr:col>
      <xdr:colOff>294640</xdr:colOff>
      <xdr:row>22</xdr:row>
      <xdr:rowOff>172720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0DFA113-AEA5-C64A-9532-28D502F90B58}"/>
            </a:ext>
          </a:extLst>
        </xdr:cNvPr>
        <xdr:cNvCxnSpPr/>
      </xdr:nvCxnSpPr>
      <xdr:spPr>
        <a:xfrm>
          <a:off x="8046720" y="680720"/>
          <a:ext cx="1889760" cy="396240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0EB948-6D4A-3F4E-85FB-3FD5BFEE5F14}">
  <dimension ref="A2:F26"/>
  <sheetViews>
    <sheetView zoomScale="111" workbookViewId="0">
      <selection activeCell="B4" sqref="B4:F26"/>
    </sheetView>
  </sheetViews>
  <sheetFormatPr baseColWidth="10" defaultRowHeight="16" x14ac:dyDescent="0.2"/>
  <cols>
    <col min="2" max="2" width="3.5" bestFit="1" customWidth="1"/>
    <col min="3" max="3" width="7.6640625" bestFit="1" customWidth="1"/>
    <col min="4" max="5" width="5.6640625" bestFit="1" customWidth="1"/>
    <col min="6" max="6" width="13.1640625" bestFit="1" customWidth="1"/>
    <col min="7" max="9" width="10.83203125" customWidth="1"/>
  </cols>
  <sheetData>
    <row r="2" spans="1:6" x14ac:dyDescent="0.2">
      <c r="A2" t="s">
        <v>0</v>
      </c>
    </row>
    <row r="4" spans="1:6" x14ac:dyDescent="0.2">
      <c r="C4" t="s">
        <v>11</v>
      </c>
      <c r="D4">
        <v>1000</v>
      </c>
      <c r="E4" t="s">
        <v>1</v>
      </c>
    </row>
    <row r="5" spans="1:6" x14ac:dyDescent="0.2">
      <c r="C5" t="s">
        <v>24</v>
      </c>
      <c r="D5">
        <v>40</v>
      </c>
      <c r="E5" t="s">
        <v>2</v>
      </c>
    </row>
    <row r="6" spans="1:6" x14ac:dyDescent="0.2">
      <c r="C6" t="s">
        <v>23</v>
      </c>
      <c r="D6" s="3">
        <f>D5*(5280/3600)</f>
        <v>58.666666666666664</v>
      </c>
      <c r="E6" t="s">
        <v>12</v>
      </c>
      <c r="F6" s="4" t="s">
        <v>25</v>
      </c>
    </row>
    <row r="7" spans="1:6" x14ac:dyDescent="0.2">
      <c r="C7" t="s">
        <v>3</v>
      </c>
      <c r="D7">
        <v>60</v>
      </c>
      <c r="E7" t="s">
        <v>4</v>
      </c>
    </row>
    <row r="8" spans="1:6" x14ac:dyDescent="0.2">
      <c r="C8" t="s">
        <v>5</v>
      </c>
      <c r="D8" s="1">
        <v>2</v>
      </c>
      <c r="E8" t="s">
        <v>6</v>
      </c>
    </row>
    <row r="9" spans="1:6" x14ac:dyDescent="0.2">
      <c r="C9" t="s">
        <v>7</v>
      </c>
      <c r="D9" s="1">
        <v>2</v>
      </c>
      <c r="E9" t="s">
        <v>4</v>
      </c>
    </row>
    <row r="11" spans="1:6" x14ac:dyDescent="0.2">
      <c r="B11" t="s">
        <v>8</v>
      </c>
      <c r="C11" t="s">
        <v>9</v>
      </c>
      <c r="D11" s="5">
        <f>D4/(D6)</f>
        <v>17.045454545454547</v>
      </c>
      <c r="E11" t="s">
        <v>4</v>
      </c>
      <c r="F11" s="2" t="s">
        <v>10</v>
      </c>
    </row>
    <row r="13" spans="1:6" x14ac:dyDescent="0.2">
      <c r="B13" t="s">
        <v>13</v>
      </c>
      <c r="C13" t="s">
        <v>14</v>
      </c>
      <c r="D13" s="5">
        <f>D11+D9</f>
        <v>19.045454545454547</v>
      </c>
      <c r="E13" t="s">
        <v>4</v>
      </c>
      <c r="F13" s="2" t="s">
        <v>26</v>
      </c>
    </row>
    <row r="14" spans="1:6" x14ac:dyDescent="0.2">
      <c r="D14" s="1"/>
      <c r="F14" s="2"/>
    </row>
    <row r="15" spans="1:6" x14ac:dyDescent="0.2">
      <c r="B15" t="s">
        <v>15</v>
      </c>
      <c r="C15" t="s">
        <v>18</v>
      </c>
      <c r="D15">
        <v>3</v>
      </c>
      <c r="E15" t="s">
        <v>16</v>
      </c>
    </row>
    <row r="16" spans="1:6" x14ac:dyDescent="0.2">
      <c r="C16" t="s">
        <v>17</v>
      </c>
      <c r="D16" s="5">
        <f>D4/D6 - (D15*D8+D9)</f>
        <v>9.0454545454545467</v>
      </c>
      <c r="F16" s="2" t="s">
        <v>27</v>
      </c>
    </row>
    <row r="17" spans="2:6" x14ac:dyDescent="0.2">
      <c r="D17" s="1"/>
    </row>
    <row r="18" spans="2:6" x14ac:dyDescent="0.2">
      <c r="B18" t="s">
        <v>19</v>
      </c>
      <c r="C18" t="s">
        <v>22</v>
      </c>
      <c r="D18" s="5">
        <f>(1-(17/60))*60</f>
        <v>43</v>
      </c>
      <c r="E18" t="s">
        <v>4</v>
      </c>
      <c r="F18" s="2" t="s">
        <v>20</v>
      </c>
    </row>
    <row r="19" spans="2:6" x14ac:dyDescent="0.2">
      <c r="C19" s="8"/>
      <c r="D19" s="8"/>
      <c r="E19" s="8"/>
      <c r="F19" s="8"/>
    </row>
    <row r="20" spans="2:6" x14ac:dyDescent="0.2">
      <c r="C20" s="8"/>
      <c r="D20" s="8"/>
      <c r="E20" s="8"/>
      <c r="F20" s="8"/>
    </row>
    <row r="22" spans="2:6" x14ac:dyDescent="0.2">
      <c r="B22" t="s">
        <v>21</v>
      </c>
      <c r="C22" t="s">
        <v>24</v>
      </c>
      <c r="D22">
        <v>45</v>
      </c>
      <c r="E22" t="s">
        <v>2</v>
      </c>
    </row>
    <row r="23" spans="2:6" x14ac:dyDescent="0.2">
      <c r="C23" t="s">
        <v>23</v>
      </c>
      <c r="D23" s="3">
        <f>D22*(5280/3600)</f>
        <v>66</v>
      </c>
      <c r="E23" t="s">
        <v>12</v>
      </c>
      <c r="F23" s="4" t="s">
        <v>25</v>
      </c>
    </row>
    <row r="24" spans="2:6" x14ac:dyDescent="0.2">
      <c r="C24" t="s">
        <v>9</v>
      </c>
      <c r="D24" s="5">
        <f>D4/(D23)</f>
        <v>15.151515151515152</v>
      </c>
      <c r="E24" t="s">
        <v>4</v>
      </c>
      <c r="F24" s="2" t="s">
        <v>10</v>
      </c>
    </row>
    <row r="25" spans="2:6" x14ac:dyDescent="0.2">
      <c r="C25" s="8"/>
      <c r="D25" s="8"/>
      <c r="E25" s="8"/>
      <c r="F25" s="8"/>
    </row>
    <row r="26" spans="2:6" x14ac:dyDescent="0.2">
      <c r="C26" s="8"/>
      <c r="D26" s="8"/>
      <c r="E26" s="8"/>
      <c r="F26" s="8"/>
    </row>
  </sheetData>
  <mergeCells count="2">
    <mergeCell ref="C19:F20"/>
    <mergeCell ref="C25:F26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6B6A98-03FD-A141-AD0B-A5BEB36D9776}">
  <dimension ref="A2:H24"/>
  <sheetViews>
    <sheetView tabSelected="1" zoomScale="107" workbookViewId="0">
      <selection activeCell="C24" sqref="C24"/>
    </sheetView>
  </sheetViews>
  <sheetFormatPr baseColWidth="10" defaultRowHeight="16" x14ac:dyDescent="0.2"/>
  <cols>
    <col min="3" max="3" width="7.6640625" bestFit="1" customWidth="1"/>
  </cols>
  <sheetData>
    <row r="2" spans="1:8" x14ac:dyDescent="0.2">
      <c r="A2" t="s">
        <v>28</v>
      </c>
    </row>
    <row r="4" spans="1:8" x14ac:dyDescent="0.2">
      <c r="B4">
        <v>1</v>
      </c>
      <c r="D4">
        <v>2</v>
      </c>
      <c r="F4">
        <v>3</v>
      </c>
      <c r="H4">
        <v>4</v>
      </c>
    </row>
    <row r="5" spans="1:8" x14ac:dyDescent="0.2">
      <c r="C5">
        <v>1000</v>
      </c>
      <c r="E5">
        <f>2500-1000</f>
        <v>1500</v>
      </c>
      <c r="G5">
        <f>3000-2500</f>
        <v>500</v>
      </c>
    </row>
    <row r="7" spans="1:8" x14ac:dyDescent="0.2">
      <c r="B7" t="s">
        <v>8</v>
      </c>
      <c r="C7" t="s">
        <v>11</v>
      </c>
      <c r="D7">
        <f>C5</f>
        <v>1000</v>
      </c>
      <c r="E7" t="s">
        <v>1</v>
      </c>
    </row>
    <row r="8" spans="1:8" x14ac:dyDescent="0.2">
      <c r="C8" t="s">
        <v>30</v>
      </c>
      <c r="D8">
        <v>20</v>
      </c>
      <c r="E8" t="s">
        <v>4</v>
      </c>
    </row>
    <row r="9" spans="1:8" x14ac:dyDescent="0.2">
      <c r="C9" t="s">
        <v>23</v>
      </c>
      <c r="D9" s="1">
        <f>D7/D8</f>
        <v>50</v>
      </c>
      <c r="E9" t="s">
        <v>12</v>
      </c>
      <c r="F9" s="2" t="s">
        <v>29</v>
      </c>
    </row>
    <row r="10" spans="1:8" x14ac:dyDescent="0.2">
      <c r="C10" t="s">
        <v>24</v>
      </c>
      <c r="D10" s="5">
        <f>D9*(3600/5280)</f>
        <v>34.090909090909086</v>
      </c>
      <c r="E10" t="s">
        <v>2</v>
      </c>
      <c r="F10" s="2" t="s">
        <v>31</v>
      </c>
    </row>
    <row r="12" spans="1:8" x14ac:dyDescent="0.2">
      <c r="B12" t="s">
        <v>13</v>
      </c>
      <c r="C12" t="s">
        <v>5</v>
      </c>
      <c r="D12" s="1">
        <v>2</v>
      </c>
      <c r="E12" t="s">
        <v>6</v>
      </c>
    </row>
    <row r="13" spans="1:8" x14ac:dyDescent="0.2">
      <c r="C13" t="s">
        <v>11</v>
      </c>
      <c r="D13">
        <v>1</v>
      </c>
      <c r="E13" t="s">
        <v>35</v>
      </c>
    </row>
    <row r="14" spans="1:8" x14ac:dyDescent="0.2">
      <c r="C14" t="s">
        <v>3</v>
      </c>
      <c r="D14">
        <v>60</v>
      </c>
      <c r="E14" t="s">
        <v>4</v>
      </c>
      <c r="F14" t="s">
        <v>33</v>
      </c>
    </row>
    <row r="15" spans="1:8" x14ac:dyDescent="0.2">
      <c r="C15" t="s">
        <v>32</v>
      </c>
      <c r="D15" s="7">
        <v>30</v>
      </c>
      <c r="E15" t="s">
        <v>4</v>
      </c>
      <c r="F15" t="s">
        <v>33</v>
      </c>
    </row>
    <row r="16" spans="1:8" x14ac:dyDescent="0.2">
      <c r="C16" t="s">
        <v>34</v>
      </c>
      <c r="D16" s="6">
        <f>(3600*D15*D13)/(D14*D12)</f>
        <v>900</v>
      </c>
      <c r="E16" t="s">
        <v>36</v>
      </c>
      <c r="F16" s="2" t="s">
        <v>37</v>
      </c>
    </row>
    <row r="18" spans="2:6" x14ac:dyDescent="0.2">
      <c r="B18" t="s">
        <v>15</v>
      </c>
      <c r="C18" t="s">
        <v>5</v>
      </c>
      <c r="D18" s="1">
        <v>2</v>
      </c>
      <c r="E18" t="s">
        <v>6</v>
      </c>
    </row>
    <row r="19" spans="2:6" x14ac:dyDescent="0.2">
      <c r="C19" t="s">
        <v>11</v>
      </c>
      <c r="D19">
        <v>1</v>
      </c>
      <c r="E19" t="s">
        <v>35</v>
      </c>
    </row>
    <row r="20" spans="2:6" x14ac:dyDescent="0.2">
      <c r="C20" t="s">
        <v>3</v>
      </c>
      <c r="D20">
        <v>60</v>
      </c>
      <c r="E20" t="s">
        <v>4</v>
      </c>
      <c r="F20" t="s">
        <v>33</v>
      </c>
    </row>
    <row r="21" spans="2:6" x14ac:dyDescent="0.2">
      <c r="C21" t="s">
        <v>32</v>
      </c>
      <c r="D21" s="7">
        <v>10</v>
      </c>
      <c r="E21" t="s">
        <v>4</v>
      </c>
      <c r="F21" t="s">
        <v>33</v>
      </c>
    </row>
    <row r="22" spans="2:6" x14ac:dyDescent="0.2">
      <c r="C22" t="s">
        <v>34</v>
      </c>
      <c r="D22" s="6">
        <f>(3600*D21*D19)/(D20*D18)</f>
        <v>300</v>
      </c>
      <c r="E22" t="s">
        <v>36</v>
      </c>
      <c r="F22" s="2" t="s">
        <v>37</v>
      </c>
    </row>
    <row r="24" spans="2:6" x14ac:dyDescent="0.2">
      <c r="B24" t="s">
        <v>19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386616-8391-944F-936C-D922B5B0C134}">
  <dimension ref="A1"/>
  <sheetViews>
    <sheetView workbookViewId="0">
      <selection activeCell="F12" sqref="F12"/>
    </sheetView>
  </sheetViews>
  <sheetFormatPr baseColWidth="10" defaultRowHeight="16" x14ac:dyDescent="0.2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21-1</vt:lpstr>
      <vt:lpstr>21-2</vt:lpstr>
      <vt:lpstr>21-3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Natalie Gray</dc:creator>
  <cp:lastModifiedBy>Natalie Gray</cp:lastModifiedBy>
  <dcterms:created xsi:type="dcterms:W3CDTF">2021-11-05T18:50:56Z</dcterms:created>
  <dcterms:modified xsi:type="dcterms:W3CDTF">2021-11-05T20:33:57Z</dcterms:modified>
</cp:coreProperties>
</file>